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s\C\Catamount MD\Fees\Fee Rate Schedule\2026 Fee Schedule\"/>
    </mc:Choice>
  </mc:AlternateContent>
  <xr:revisionPtr revIDLastSave="0" documentId="13_ncr:1_{9E43B4D6-A233-4C70-8A67-802B4E57198C}" xr6:coauthVersionLast="47" xr6:coauthVersionMax="47" xr10:uidLastSave="{00000000-0000-0000-0000-000000000000}"/>
  <bookViews>
    <workbookView xWindow="-28920" yWindow="-180" windowWidth="29040" windowHeight="15840" xr2:uid="{00000000-000D-0000-FFFF-FFFF00000000}"/>
  </bookViews>
  <sheets>
    <sheet name="Fee Schedule" sheetId="2" r:id="rId1"/>
  </sheets>
  <definedNames>
    <definedName name="_xlnm.Print_Area" localSheetId="0">'Fee Schedule'!$A$1:$AB$39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J13" i="2"/>
  <c r="L13" i="2"/>
  <c r="N13" i="2"/>
  <c r="P13" i="2"/>
  <c r="R13" i="2"/>
  <c r="T13" i="2"/>
  <c r="V13" i="2"/>
  <c r="X13" i="2"/>
  <c r="Z13" i="2"/>
  <c r="AB13" i="2"/>
  <c r="H12" i="2"/>
  <c r="J12" i="2"/>
  <c r="L12" i="2"/>
  <c r="N12" i="2"/>
  <c r="P12" i="2"/>
  <c r="R12" i="2"/>
  <c r="T12" i="2"/>
  <c r="V12" i="2"/>
  <c r="X12" i="2"/>
  <c r="Z12" i="2"/>
  <c r="AB12" i="2"/>
  <c r="P14" i="2"/>
  <c r="R14" i="2"/>
  <c r="T14" i="2"/>
  <c r="V14" i="2"/>
  <c r="X14" i="2"/>
  <c r="Z14" i="2"/>
  <c r="H11" i="2"/>
  <c r="J11" i="2"/>
  <c r="L11" i="2"/>
  <c r="N11" i="2"/>
  <c r="P11" i="2"/>
  <c r="R11" i="2"/>
  <c r="T11" i="2"/>
  <c r="V11" i="2"/>
  <c r="X11" i="2"/>
  <c r="Z11" i="2"/>
  <c r="AB11" i="2"/>
  <c r="H14" i="2"/>
  <c r="J14" i="2"/>
  <c r="L14" i="2"/>
</calcChain>
</file>

<file path=xl/sharedStrings.xml><?xml version="1.0" encoding="utf-8"?>
<sst xmlns="http://schemas.openxmlformats.org/spreadsheetml/2006/main" count="79" uniqueCount="48">
  <si>
    <t>Violation of Rules and Regulations</t>
  </si>
  <si>
    <t>Per Lot</t>
  </si>
  <si>
    <t>Interest Charges on Delinquent Accounts</t>
  </si>
  <si>
    <t>Other Fees</t>
  </si>
  <si>
    <t>Catamount Metropolitan District</t>
  </si>
  <si>
    <t>1.0% Per Month</t>
  </si>
  <si>
    <t>Water Tap Fee</t>
  </si>
  <si>
    <t>Water Meters:  Meter Size</t>
  </si>
  <si>
    <t>3/4" - 1"</t>
  </si>
  <si>
    <t xml:space="preserve">1.5" </t>
  </si>
  <si>
    <t>Base Rate Up to 50,000 gallons per quarter</t>
  </si>
  <si>
    <t>Annual Assessment</t>
  </si>
  <si>
    <t>Annual Fee</t>
  </si>
  <si>
    <t>Water Use Fee (Per Quarter)</t>
  </si>
  <si>
    <t>Per 1,000 gallons</t>
  </si>
  <si>
    <t>Calculated</t>
  </si>
  <si>
    <t>Sewer Tap Fee</t>
  </si>
  <si>
    <t>N/A- No Additional Taps Anticipated</t>
  </si>
  <si>
    <t>N/A</t>
  </si>
  <si>
    <t>$2.10 Per Square Foot / $5,250 Minimum</t>
  </si>
  <si>
    <t>Water and Sewer User Fees</t>
  </si>
  <si>
    <t>Water and Sewer Connection Fees</t>
  </si>
  <si>
    <t>Flat rate per quarter</t>
  </si>
  <si>
    <t>One-Time Flat Rate</t>
  </si>
  <si>
    <t>Per Occurrence</t>
  </si>
  <si>
    <t>Estoppel / Title Request</t>
  </si>
  <si>
    <t>Sewer Use Fee (Per Quarter)</t>
  </si>
  <si>
    <t>Cabins &amp; Cottages</t>
  </si>
  <si>
    <t>Lake Clubhouse</t>
  </si>
  <si>
    <t>Ranch Clubhouse</t>
  </si>
  <si>
    <t>Lake Outfitters Center</t>
  </si>
  <si>
    <t>2015 Actual</t>
  </si>
  <si>
    <t>2016</t>
  </si>
  <si>
    <t xml:space="preserve">2017 Fees </t>
  </si>
  <si>
    <t xml:space="preserve">2018 Fees </t>
  </si>
  <si>
    <t xml:space="preserve">2019 Fees </t>
  </si>
  <si>
    <t xml:space="preserve">2020 Fees </t>
  </si>
  <si>
    <t>2"</t>
  </si>
  <si>
    <t xml:space="preserve">2021 Fees </t>
  </si>
  <si>
    <t>Rate 1- 51,000 to 90,000 gallons per quarter</t>
  </si>
  <si>
    <t>Rate 2- 91,000 to 180,000 gallons per quarter</t>
  </si>
  <si>
    <t>Rate 3- all usage over 180,000 gallons per qtr</t>
  </si>
  <si>
    <t xml:space="preserve">2022 Fees </t>
  </si>
  <si>
    <t xml:space="preserve">2023 Fees </t>
  </si>
  <si>
    <t xml:space="preserve">2024 Fees </t>
  </si>
  <si>
    <t>2025 Fees</t>
  </si>
  <si>
    <t>2026 Fees</t>
  </si>
  <si>
    <r>
      <t xml:space="preserve">2026 </t>
    </r>
    <r>
      <rPr>
        <b/>
        <u val="singleAccounting"/>
        <sz val="28"/>
        <color theme="1"/>
        <rFont val="Calibri"/>
        <family val="2"/>
      </rPr>
      <t>Fee Schedule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</si>
</sst>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2"/>
      <name val="Calibri"/>
      <family val="2"/>
      <scheme val="minor"/>
    </font>
    <font>
      <b/>
      <u val="singleAccounting"/>
      <sz val="28"/>
      <color theme="1"/>
      <name val="Calibri"/>
      <family val="2"/>
      <scheme val="minor"/>
    </font>
    <font>
      <b/>
      <u val="singleAccounting"/>
      <sz val="28"/>
      <color rgb="FFFF0000"/>
      <name val="Calibri"/>
      <family val="2"/>
      <scheme val="minor"/>
    </font>
    <font>
      <b/>
      <u val="singleAccounting"/>
      <sz val="2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9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7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wrapText="1"/>
    </xf>
    <xf numFmtId="0" fontId="7" fillId="2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right"/>
    </xf>
    <xf numFmtId="7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10" fontId="7" fillId="0" borderId="0" xfId="0" applyNumberFormat="1" applyFont="1" applyAlignment="1">
      <alignment horizontal="right"/>
    </xf>
    <xf numFmtId="8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43" fontId="8" fillId="0" borderId="0" xfId="1" quotePrefix="1" applyFont="1" applyFill="1" applyAlignment="1">
      <alignment horizontal="center" wrapText="1"/>
    </xf>
    <xf numFmtId="7" fontId="7" fillId="0" borderId="0" xfId="0" applyNumberFormat="1" applyFont="1" applyAlignment="1">
      <alignment horizontal="center"/>
    </xf>
    <xf numFmtId="7" fontId="7" fillId="2" borderId="0" xfId="0" applyNumberFormat="1" applyFont="1" applyFill="1" applyAlignment="1">
      <alignment horizontal="center"/>
    </xf>
    <xf numFmtId="10" fontId="7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43" fontId="10" fillId="0" borderId="0" xfId="1" applyFont="1" applyFill="1" applyBorder="1" applyAlignment="1">
      <alignment horizontal="centerContinuous"/>
    </xf>
    <xf numFmtId="43" fontId="9" fillId="0" borderId="0" xfId="1" applyFont="1" applyFill="1" applyBorder="1" applyAlignment="1">
      <alignment horizontal="centerContinuous"/>
    </xf>
    <xf numFmtId="7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2"/>
  <sheetViews>
    <sheetView tabSelected="1" view="pageBreakPreview" topLeftCell="A3" zoomScale="98" zoomScaleNormal="80" zoomScaleSheetLayoutView="98" workbookViewId="0">
      <selection activeCell="AB6" sqref="AB6:AB21"/>
    </sheetView>
  </sheetViews>
  <sheetFormatPr defaultRowHeight="12.75" x14ac:dyDescent="0.2"/>
  <cols>
    <col min="1" max="1" width="2.7109375" style="3" customWidth="1"/>
    <col min="2" max="2" width="53" style="2" customWidth="1"/>
    <col min="3" max="3" width="3" style="2" customWidth="1"/>
    <col min="4" max="4" width="42" style="2" customWidth="1"/>
    <col min="5" max="5" width="2.7109375" style="2" hidden="1" customWidth="1"/>
    <col min="6" max="6" width="16.7109375" style="4" hidden="1" customWidth="1"/>
    <col min="7" max="7" width="2.7109375" style="2" hidden="1" customWidth="1"/>
    <col min="8" max="8" width="16.7109375" style="4" hidden="1" customWidth="1"/>
    <col min="9" max="9" width="2.7109375" style="2" hidden="1" customWidth="1"/>
    <col min="10" max="10" width="16.7109375" style="4" hidden="1" customWidth="1"/>
    <col min="11" max="11" width="2.7109375" style="2" hidden="1" customWidth="1"/>
    <col min="12" max="12" width="16.7109375" style="4" hidden="1" customWidth="1"/>
    <col min="13" max="13" width="2.7109375" style="2" hidden="1" customWidth="1"/>
    <col min="14" max="14" width="16.7109375" style="4" hidden="1" customWidth="1"/>
    <col min="15" max="15" width="2.7109375" style="2" hidden="1" customWidth="1"/>
    <col min="16" max="16" width="16.7109375" style="4" hidden="1" customWidth="1"/>
    <col min="17" max="17" width="2.7109375" style="2" hidden="1" customWidth="1"/>
    <col min="18" max="18" width="16.7109375" style="4" hidden="1" customWidth="1"/>
    <col min="19" max="19" width="2.7109375" style="2" hidden="1" customWidth="1"/>
    <col min="20" max="20" width="16.7109375" style="4" hidden="1" customWidth="1"/>
    <col min="21" max="21" width="2.7109375" style="2" hidden="1" customWidth="1"/>
    <col min="22" max="22" width="16.7109375" style="4" hidden="1" customWidth="1"/>
    <col min="23" max="23" width="2.7109375" style="2" customWidth="1"/>
    <col min="24" max="24" width="16.7109375" style="4" hidden="1" customWidth="1"/>
    <col min="25" max="25" width="2.7109375" style="2" hidden="1" customWidth="1"/>
    <col min="26" max="26" width="16.7109375" style="4" customWidth="1"/>
    <col min="27" max="27" width="2.7109375" style="2" customWidth="1"/>
    <col min="28" max="28" width="16.7109375" style="4" customWidth="1"/>
    <col min="29" max="29" width="5.140625" style="2" customWidth="1"/>
    <col min="30" max="16384" width="9.140625" style="2"/>
  </cols>
  <sheetData>
    <row r="1" spans="1:28" s="1" customFormat="1" ht="36" x14ac:dyDescent="0.55000000000000004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s="1" customFormat="1" ht="40.5" x14ac:dyDescent="0.85">
      <c r="A2" s="32" t="s">
        <v>47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32"/>
    </row>
    <row r="3" spans="1:28" s="24" customFormat="1" ht="34.5" customHeight="1" x14ac:dyDescent="0.4">
      <c r="A3" s="23"/>
      <c r="F3" s="25" t="s">
        <v>31</v>
      </c>
      <c r="H3" s="25" t="s">
        <v>32</v>
      </c>
      <c r="J3" s="25" t="s">
        <v>33</v>
      </c>
      <c r="L3" s="25" t="s">
        <v>34</v>
      </c>
      <c r="N3" s="25" t="s">
        <v>35</v>
      </c>
      <c r="P3" s="25" t="s">
        <v>36</v>
      </c>
      <c r="R3" s="25" t="s">
        <v>38</v>
      </c>
      <c r="T3" s="25" t="s">
        <v>42</v>
      </c>
      <c r="V3" s="25" t="s">
        <v>43</v>
      </c>
      <c r="X3" s="25" t="s">
        <v>44</v>
      </c>
      <c r="Z3" s="25" t="s">
        <v>45</v>
      </c>
      <c r="AB3" s="25" t="s">
        <v>46</v>
      </c>
    </row>
    <row r="4" spans="1:28" s="8" customFormat="1" ht="15.75" x14ac:dyDescent="0.25">
      <c r="A4" s="7" t="s">
        <v>11</v>
      </c>
      <c r="V4" s="14"/>
      <c r="X4" s="14"/>
      <c r="Z4" s="14"/>
      <c r="AB4" s="14"/>
    </row>
    <row r="5" spans="1:28" s="8" customFormat="1" ht="7.5" customHeight="1" x14ac:dyDescent="0.25">
      <c r="A5" s="7"/>
      <c r="F5" s="9"/>
      <c r="H5" s="9"/>
      <c r="J5" s="9"/>
      <c r="L5" s="9"/>
      <c r="N5" s="9"/>
      <c r="P5" s="9"/>
      <c r="R5" s="9"/>
      <c r="T5" s="9"/>
      <c r="V5" s="26"/>
      <c r="X5" s="26"/>
      <c r="Z5" s="26"/>
      <c r="AB5" s="26"/>
    </row>
    <row r="6" spans="1:28" s="8" customFormat="1" ht="15.75" x14ac:dyDescent="0.25">
      <c r="A6" s="7"/>
      <c r="B6" s="8" t="s">
        <v>1</v>
      </c>
      <c r="D6" s="8" t="s">
        <v>12</v>
      </c>
      <c r="E6" s="17"/>
      <c r="F6" s="9">
        <v>1500</v>
      </c>
      <c r="G6" s="17"/>
      <c r="H6" s="9">
        <v>1500</v>
      </c>
      <c r="I6" s="17"/>
      <c r="J6" s="9">
        <v>1500</v>
      </c>
      <c r="K6" s="17"/>
      <c r="L6" s="9">
        <v>1500</v>
      </c>
      <c r="M6" s="17"/>
      <c r="N6" s="9">
        <v>1500</v>
      </c>
      <c r="O6" s="17"/>
      <c r="P6" s="9">
        <v>1250</v>
      </c>
      <c r="Q6" s="17"/>
      <c r="R6" s="9">
        <v>2400</v>
      </c>
      <c r="S6" s="17"/>
      <c r="T6" s="9">
        <v>2400</v>
      </c>
      <c r="U6" s="17"/>
      <c r="V6" s="26">
        <v>3500</v>
      </c>
      <c r="W6" s="17"/>
      <c r="X6" s="26">
        <v>2000</v>
      </c>
      <c r="Y6" s="17"/>
      <c r="Z6" s="26">
        <v>2300</v>
      </c>
      <c r="AA6" s="17"/>
      <c r="AB6" s="33">
        <v>3600</v>
      </c>
    </row>
    <row r="7" spans="1:28" s="8" customFormat="1" ht="15.75" x14ac:dyDescent="0.25">
      <c r="A7" s="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4"/>
      <c r="W7" s="17"/>
      <c r="X7" s="14"/>
      <c r="Y7" s="17"/>
      <c r="Z7" s="14"/>
      <c r="AA7" s="17"/>
      <c r="AB7" s="34"/>
    </row>
    <row r="8" spans="1:28" s="8" customFormat="1" ht="15.75" x14ac:dyDescent="0.25">
      <c r="A8" s="7" t="s">
        <v>20</v>
      </c>
      <c r="E8" s="17"/>
      <c r="F8" s="9"/>
      <c r="G8" s="17"/>
      <c r="H8" s="9"/>
      <c r="I8" s="17"/>
      <c r="J8" s="9"/>
      <c r="K8" s="17"/>
      <c r="L8" s="9"/>
      <c r="M8" s="17"/>
      <c r="N8" s="9"/>
      <c r="O8" s="17"/>
      <c r="P8" s="9"/>
      <c r="Q8" s="17"/>
      <c r="R8" s="9"/>
      <c r="S8" s="17"/>
      <c r="T8" s="9"/>
      <c r="U8" s="17"/>
      <c r="V8" s="26"/>
      <c r="W8" s="17"/>
      <c r="X8" s="26"/>
      <c r="Y8" s="17"/>
      <c r="Z8" s="26"/>
      <c r="AA8" s="17"/>
      <c r="AB8" s="33"/>
    </row>
    <row r="9" spans="1:28" s="8" customFormat="1" ht="7.5" customHeight="1" x14ac:dyDescent="0.25">
      <c r="A9" s="7"/>
      <c r="E9" s="17"/>
      <c r="F9" s="9"/>
      <c r="G9" s="17"/>
      <c r="H9" s="9"/>
      <c r="I9" s="17"/>
      <c r="J9" s="9"/>
      <c r="K9" s="17"/>
      <c r="L9" s="9"/>
      <c r="M9" s="17"/>
      <c r="N9" s="9"/>
      <c r="O9" s="17"/>
      <c r="P9" s="9"/>
      <c r="Q9" s="17"/>
      <c r="R9" s="9"/>
      <c r="S9" s="17"/>
      <c r="T9" s="9"/>
      <c r="U9" s="17"/>
      <c r="V9" s="26"/>
      <c r="W9" s="17"/>
      <c r="X9" s="26"/>
      <c r="Y9" s="17"/>
      <c r="Z9" s="26"/>
      <c r="AA9" s="17"/>
      <c r="AB9" s="33"/>
    </row>
    <row r="10" spans="1:28" s="8" customFormat="1" ht="15.75" x14ac:dyDescent="0.25">
      <c r="A10" s="7"/>
      <c r="B10" s="8" t="s">
        <v>13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4"/>
      <c r="W10" s="17"/>
      <c r="X10" s="14"/>
      <c r="Y10" s="17"/>
      <c r="Z10" s="14"/>
      <c r="AA10" s="17"/>
      <c r="AB10" s="34"/>
    </row>
    <row r="11" spans="1:28" s="8" customFormat="1" ht="15.75" x14ac:dyDescent="0.25">
      <c r="A11" s="7"/>
      <c r="B11" s="10" t="s">
        <v>10</v>
      </c>
      <c r="D11" s="8" t="s">
        <v>22</v>
      </c>
      <c r="E11" s="17"/>
      <c r="F11" s="9">
        <v>200</v>
      </c>
      <c r="G11" s="17"/>
      <c r="H11" s="9">
        <f>ROUND(F11*1.03,2)-1</f>
        <v>205</v>
      </c>
      <c r="I11" s="17"/>
      <c r="J11" s="9">
        <f>ROUND(H11*1.03,2)-0.15</f>
        <v>211</v>
      </c>
      <c r="K11" s="17"/>
      <c r="L11" s="9">
        <f>ROUND(J11*1.03,2)-0.15-0.18</f>
        <v>217</v>
      </c>
      <c r="M11" s="17"/>
      <c r="N11" s="9">
        <f>ROUND(L11*1.03,2)-0.15-0.18-0.18</f>
        <v>222.99999999999997</v>
      </c>
      <c r="O11" s="17"/>
      <c r="P11" s="9">
        <f>ROUND(N11*1.03,2)+0.31</f>
        <v>230</v>
      </c>
      <c r="Q11" s="17"/>
      <c r="R11" s="9">
        <f>ROUND(P11*1.03,2)+0.1</f>
        <v>237</v>
      </c>
      <c r="S11" s="17"/>
      <c r="T11" s="9">
        <f>ROUND(R11*1.03,2)-0.11</f>
        <v>244</v>
      </c>
      <c r="U11" s="17"/>
      <c r="V11" s="26">
        <f>ROUND(T11*1.05,2)-0.2</f>
        <v>256</v>
      </c>
      <c r="W11" s="17"/>
      <c r="X11" s="26">
        <f>ROUND(V11*1.05,2)+0.2</f>
        <v>269</v>
      </c>
      <c r="Y11" s="17"/>
      <c r="Z11" s="26">
        <f>ROUNDUP(X11*1.05,0)</f>
        <v>283</v>
      </c>
      <c r="AA11" s="17"/>
      <c r="AB11" s="33">
        <f>ROUNDUP(Z11*1.05,0)</f>
        <v>298</v>
      </c>
    </row>
    <row r="12" spans="1:28" s="8" customFormat="1" ht="15.75" x14ac:dyDescent="0.25">
      <c r="A12" s="7"/>
      <c r="B12" s="10" t="s">
        <v>39</v>
      </c>
      <c r="D12" s="8" t="s">
        <v>14</v>
      </c>
      <c r="E12" s="17"/>
      <c r="F12" s="9">
        <v>4</v>
      </c>
      <c r="G12" s="17"/>
      <c r="H12" s="9">
        <f>ROUND(F12*1.03,2)+0.03</f>
        <v>4.1500000000000004</v>
      </c>
      <c r="I12" s="17"/>
      <c r="J12" s="9">
        <f>ROUND(H12*1.03,2)</f>
        <v>4.2699999999999996</v>
      </c>
      <c r="K12" s="17"/>
      <c r="L12" s="9">
        <f>ROUND(J12*1.03,2)</f>
        <v>4.4000000000000004</v>
      </c>
      <c r="M12" s="17"/>
      <c r="N12" s="9">
        <f>ROUND(L12*1.03,2)</f>
        <v>4.53</v>
      </c>
      <c r="O12" s="17"/>
      <c r="P12" s="9">
        <f>ROUND(N12*1.03,2)+0.03</f>
        <v>4.7</v>
      </c>
      <c r="Q12" s="17"/>
      <c r="R12" s="9">
        <f>ROUND(P12*1.03,2)-0.04</f>
        <v>4.8</v>
      </c>
      <c r="S12" s="17"/>
      <c r="T12" s="9">
        <f>ROUND(R12*1.03,2)-0.04</f>
        <v>4.9000000000000004</v>
      </c>
      <c r="U12" s="17"/>
      <c r="V12" s="26">
        <f>ROUND(T12*1.05,2)</f>
        <v>5.15</v>
      </c>
      <c r="W12" s="17"/>
      <c r="X12" s="26">
        <f>ROUND(V12*1.05,2)-0.01</f>
        <v>5.4</v>
      </c>
      <c r="Y12" s="17"/>
      <c r="Z12" s="26">
        <f>ROUND(X12*1.05,2)-0.02</f>
        <v>5.65</v>
      </c>
      <c r="AA12" s="17"/>
      <c r="AB12" s="33">
        <f>ROUND(Z12*1.05,2)</f>
        <v>5.93</v>
      </c>
    </row>
    <row r="13" spans="1:28" s="8" customFormat="1" ht="15.75" x14ac:dyDescent="0.25">
      <c r="A13" s="7"/>
      <c r="B13" s="10" t="s">
        <v>40</v>
      </c>
      <c r="D13" s="8" t="s">
        <v>14</v>
      </c>
      <c r="E13" s="17"/>
      <c r="F13" s="9">
        <v>6.5</v>
      </c>
      <c r="G13" s="17"/>
      <c r="H13" s="9">
        <f>ROUND(F13*1.03,2)</f>
        <v>6.7</v>
      </c>
      <c r="I13" s="17"/>
      <c r="J13" s="9">
        <f>ROUND(H13*1.03,2)</f>
        <v>6.9</v>
      </c>
      <c r="K13" s="17"/>
      <c r="L13" s="9">
        <f>ROUND(J13*1.03,2)-0.01</f>
        <v>7.1000000000000005</v>
      </c>
      <c r="M13" s="17"/>
      <c r="N13" s="9">
        <f>ROUND(L13*1.03,2)-0.01</f>
        <v>7.3</v>
      </c>
      <c r="O13" s="17"/>
      <c r="P13" s="9">
        <f>ROUND(N13*1.03,2)-0.02</f>
        <v>7.5</v>
      </c>
      <c r="Q13" s="17"/>
      <c r="R13" s="9">
        <f>ROUND(P13*1.03,2)-0.03</f>
        <v>7.7</v>
      </c>
      <c r="S13" s="17"/>
      <c r="T13" s="9">
        <f>ROUND(R13*1.03,2)-0.03</f>
        <v>7.8999999999999995</v>
      </c>
      <c r="U13" s="17"/>
      <c r="V13" s="26">
        <f>ROUND(T13*1.05,2)</f>
        <v>8.3000000000000007</v>
      </c>
      <c r="W13" s="17"/>
      <c r="X13" s="26">
        <f>ROUND(V13*1.05,2)-0.02</f>
        <v>8.7000000000000011</v>
      </c>
      <c r="Y13" s="17"/>
      <c r="Z13" s="26">
        <f>ROUND(X13*1.05,2)+0.01</f>
        <v>9.15</v>
      </c>
      <c r="AA13" s="17"/>
      <c r="AB13" s="33">
        <f>ROUND(Z13*1.05,2)</f>
        <v>9.61</v>
      </c>
    </row>
    <row r="14" spans="1:28" s="8" customFormat="1" ht="15.75" x14ac:dyDescent="0.25">
      <c r="A14" s="7"/>
      <c r="B14" s="10" t="s">
        <v>41</v>
      </c>
      <c r="D14" s="8" t="s">
        <v>14</v>
      </c>
      <c r="E14" s="17"/>
      <c r="F14" s="9">
        <v>16.25</v>
      </c>
      <c r="G14" s="17"/>
      <c r="H14" s="9">
        <f>ROUND(F14*1.03,2)+0.01</f>
        <v>16.75</v>
      </c>
      <c r="I14" s="17"/>
      <c r="J14" s="9">
        <f>ROUND(H14*1.03,2)</f>
        <v>17.25</v>
      </c>
      <c r="K14" s="17"/>
      <c r="L14" s="9">
        <f>ROUND(J14*1.03,2)-0.02</f>
        <v>17.75</v>
      </c>
      <c r="M14" s="17"/>
      <c r="N14" s="9">
        <v>25</v>
      </c>
      <c r="O14" s="17"/>
      <c r="P14" s="9">
        <f>ROUND(N14*1.03,2)</f>
        <v>25.75</v>
      </c>
      <c r="Q14" s="17"/>
      <c r="R14" s="9">
        <f>ROUND(P14*1.03,2)-0.02</f>
        <v>26.5</v>
      </c>
      <c r="S14" s="17"/>
      <c r="T14" s="9">
        <f>ROUND(R14*1.03,2)-0.25</f>
        <v>27.05</v>
      </c>
      <c r="U14" s="17"/>
      <c r="V14" s="26">
        <f>ROUND(T14*1.05,2)+0.1</f>
        <v>28.5</v>
      </c>
      <c r="W14" s="17"/>
      <c r="X14" s="26">
        <f>ROUND(V14*1.05,2)+0.02</f>
        <v>29.95</v>
      </c>
      <c r="Y14" s="17"/>
      <c r="Z14" s="26">
        <f>ROUND(X14*1.05,2)</f>
        <v>31.45</v>
      </c>
      <c r="AA14" s="17"/>
      <c r="AB14" s="33">
        <v>50</v>
      </c>
    </row>
    <row r="15" spans="1:28" s="8" customFormat="1" ht="15.75" x14ac:dyDescent="0.25">
      <c r="A15" s="7"/>
      <c r="E15" s="17"/>
      <c r="F15" s="9"/>
      <c r="G15" s="17"/>
      <c r="H15" s="9"/>
      <c r="I15" s="17"/>
      <c r="J15" s="9"/>
      <c r="K15" s="17"/>
      <c r="L15" s="9"/>
      <c r="M15" s="17"/>
      <c r="N15" s="9"/>
      <c r="O15" s="17"/>
      <c r="P15" s="9"/>
      <c r="Q15" s="17"/>
      <c r="R15" s="9"/>
      <c r="S15" s="17"/>
      <c r="T15" s="9"/>
      <c r="U15" s="17"/>
      <c r="V15" s="26"/>
      <c r="W15" s="17"/>
      <c r="X15" s="26"/>
      <c r="Y15" s="17"/>
      <c r="Z15" s="26"/>
      <c r="AA15" s="17"/>
      <c r="AB15" s="33"/>
    </row>
    <row r="16" spans="1:28" s="8" customFormat="1" ht="15.75" x14ac:dyDescent="0.25">
      <c r="A16" s="7"/>
      <c r="B16" s="8" t="s">
        <v>26</v>
      </c>
      <c r="E16" s="17"/>
      <c r="F16" s="9"/>
      <c r="G16" s="17"/>
      <c r="H16" s="9"/>
      <c r="I16" s="17"/>
      <c r="J16" s="9"/>
      <c r="K16" s="17"/>
      <c r="L16" s="9"/>
      <c r="M16" s="17"/>
      <c r="N16" s="9"/>
      <c r="O16" s="17"/>
      <c r="P16" s="9"/>
      <c r="Q16" s="17"/>
      <c r="R16" s="9"/>
      <c r="S16" s="17"/>
      <c r="T16" s="9"/>
      <c r="U16" s="17"/>
      <c r="V16" s="26"/>
      <c r="W16" s="17"/>
      <c r="X16" s="26"/>
      <c r="Y16" s="17"/>
      <c r="Z16" s="26"/>
      <c r="AA16" s="17"/>
      <c r="AB16" s="33"/>
    </row>
    <row r="17" spans="1:28" s="8" customFormat="1" ht="6.75" customHeight="1" x14ac:dyDescent="0.25">
      <c r="A17" s="7"/>
      <c r="E17" s="17"/>
      <c r="F17" s="9"/>
      <c r="G17" s="17"/>
      <c r="H17" s="9"/>
      <c r="I17" s="17"/>
      <c r="J17" s="9"/>
      <c r="K17" s="17"/>
      <c r="L17" s="9"/>
      <c r="M17" s="17"/>
      <c r="N17" s="9"/>
      <c r="O17" s="17"/>
      <c r="P17" s="9"/>
      <c r="Q17" s="17"/>
      <c r="R17" s="9"/>
      <c r="S17" s="17"/>
      <c r="T17" s="9"/>
      <c r="U17" s="17"/>
      <c r="V17" s="26"/>
      <c r="W17" s="17"/>
      <c r="X17" s="26"/>
      <c r="Y17" s="17"/>
      <c r="Z17" s="26"/>
      <c r="AA17" s="17"/>
      <c r="AB17" s="33"/>
    </row>
    <row r="18" spans="1:28" s="8" customFormat="1" ht="15.75" x14ac:dyDescent="0.25">
      <c r="A18" s="7"/>
      <c r="B18" s="10" t="s">
        <v>27</v>
      </c>
      <c r="D18" s="8" t="s">
        <v>22</v>
      </c>
      <c r="E18" s="17"/>
      <c r="F18" s="9">
        <v>158.66</v>
      </c>
      <c r="G18" s="17"/>
      <c r="H18" s="9">
        <v>174.25</v>
      </c>
      <c r="I18" s="17"/>
      <c r="J18" s="9">
        <v>183.46</v>
      </c>
      <c r="K18" s="17"/>
      <c r="L18" s="9">
        <v>197.2</v>
      </c>
      <c r="M18" s="17"/>
      <c r="N18" s="9">
        <v>186.48</v>
      </c>
      <c r="O18" s="17"/>
      <c r="P18" s="9">
        <v>167.81</v>
      </c>
      <c r="Q18" s="17"/>
      <c r="R18" s="9">
        <v>202.38</v>
      </c>
      <c r="S18" s="17"/>
      <c r="T18" s="9">
        <v>234.56</v>
      </c>
      <c r="U18" s="17"/>
      <c r="V18" s="26">
        <v>210.47</v>
      </c>
      <c r="W18" s="17"/>
      <c r="X18" s="26">
        <v>195.2</v>
      </c>
      <c r="Y18" s="17"/>
      <c r="Z18" s="26">
        <v>213.27</v>
      </c>
      <c r="AA18" s="17"/>
      <c r="AB18" s="33">
        <v>260.86</v>
      </c>
    </row>
    <row r="19" spans="1:28" s="8" customFormat="1" ht="15.75" x14ac:dyDescent="0.25">
      <c r="A19" s="7"/>
      <c r="B19" s="10" t="s">
        <v>29</v>
      </c>
      <c r="D19" s="8" t="s">
        <v>22</v>
      </c>
      <c r="E19" s="17"/>
      <c r="F19" s="9">
        <v>2875.76</v>
      </c>
      <c r="G19" s="17"/>
      <c r="H19" s="9">
        <v>3530.01</v>
      </c>
      <c r="I19" s="17"/>
      <c r="J19" s="9">
        <v>2980.04</v>
      </c>
      <c r="K19" s="17"/>
      <c r="L19" s="9">
        <v>3298.04</v>
      </c>
      <c r="M19" s="17"/>
      <c r="N19" s="9">
        <v>3033.5003773584908</v>
      </c>
      <c r="O19" s="17"/>
      <c r="P19" s="9">
        <v>2430.5</v>
      </c>
      <c r="Q19" s="17"/>
      <c r="R19" s="9">
        <v>4178.6000000000004</v>
      </c>
      <c r="S19" s="17"/>
      <c r="T19" s="9">
        <v>3657.75</v>
      </c>
      <c r="U19" s="17"/>
      <c r="V19" s="26">
        <v>4405.8999999999996</v>
      </c>
      <c r="W19" s="17"/>
      <c r="X19" s="26">
        <v>4615.13</v>
      </c>
      <c r="Y19" s="17"/>
      <c r="Z19" s="26">
        <v>5130.8599999999997</v>
      </c>
      <c r="AA19" s="17"/>
      <c r="AB19" s="33">
        <v>5695.7</v>
      </c>
    </row>
    <row r="20" spans="1:28" s="8" customFormat="1" ht="15.75" x14ac:dyDescent="0.25">
      <c r="A20" s="7"/>
      <c r="B20" s="10" t="s">
        <v>28</v>
      </c>
      <c r="D20" s="8" t="s">
        <v>22</v>
      </c>
      <c r="E20" s="17"/>
      <c r="F20" s="9">
        <v>5999.43</v>
      </c>
      <c r="G20" s="17"/>
      <c r="H20" s="9">
        <v>5537.07</v>
      </c>
      <c r="I20" s="17"/>
      <c r="J20" s="9">
        <v>5897.13</v>
      </c>
      <c r="K20" s="17"/>
      <c r="L20" s="9">
        <v>5887.15</v>
      </c>
      <c r="M20" s="17"/>
      <c r="N20" s="9">
        <v>5770.2452830188686</v>
      </c>
      <c r="O20" s="17"/>
      <c r="P20" s="9">
        <v>7176.21</v>
      </c>
      <c r="Q20" s="17"/>
      <c r="R20" s="9">
        <v>5482.41</v>
      </c>
      <c r="S20" s="17"/>
      <c r="T20" s="9">
        <v>5754.27</v>
      </c>
      <c r="U20" s="17"/>
      <c r="V20" s="26">
        <v>7032.02</v>
      </c>
      <c r="W20" s="17"/>
      <c r="X20" s="26">
        <v>9279.75</v>
      </c>
      <c r="Y20" s="17"/>
      <c r="Z20" s="26">
        <v>8591.2000000000007</v>
      </c>
      <c r="AA20" s="17"/>
      <c r="AB20" s="33">
        <v>8803.7199999999993</v>
      </c>
    </row>
    <row r="21" spans="1:28" s="8" customFormat="1" ht="15.75" x14ac:dyDescent="0.25">
      <c r="A21" s="7"/>
      <c r="B21" s="10" t="s">
        <v>30</v>
      </c>
      <c r="D21" s="8" t="s">
        <v>22</v>
      </c>
      <c r="E21" s="17"/>
      <c r="F21" s="9">
        <v>188.41</v>
      </c>
      <c r="G21" s="17"/>
      <c r="H21" s="9">
        <v>231.97</v>
      </c>
      <c r="I21" s="17"/>
      <c r="J21" s="9">
        <v>262.33</v>
      </c>
      <c r="K21" s="17"/>
      <c r="L21" s="9">
        <v>225.13</v>
      </c>
      <c r="M21" s="17"/>
      <c r="N21" s="9">
        <v>351.71018867924528</v>
      </c>
      <c r="O21" s="17"/>
      <c r="P21" s="9">
        <v>192.13</v>
      </c>
      <c r="Q21" s="17"/>
      <c r="R21" s="9">
        <v>213.74</v>
      </c>
      <c r="S21" s="17"/>
      <c r="T21" s="9">
        <v>189.58</v>
      </c>
      <c r="U21" s="17"/>
      <c r="V21" s="26">
        <v>248.92</v>
      </c>
      <c r="W21" s="17"/>
      <c r="X21" s="26">
        <v>148.47999999999999</v>
      </c>
      <c r="Y21" s="17"/>
      <c r="Z21" s="26">
        <v>441.49</v>
      </c>
      <c r="AA21" s="17"/>
      <c r="AB21" s="33">
        <v>464.09</v>
      </c>
    </row>
    <row r="22" spans="1:28" s="8" customFormat="1" ht="15.75" x14ac:dyDescent="0.25">
      <c r="A22" s="7"/>
      <c r="E22" s="17"/>
      <c r="F22" s="9"/>
      <c r="G22" s="17"/>
      <c r="H22" s="9"/>
      <c r="I22" s="17"/>
      <c r="J22" s="9"/>
      <c r="K22" s="17"/>
      <c r="L22" s="9"/>
      <c r="M22" s="17"/>
      <c r="N22" s="9"/>
      <c r="O22" s="17"/>
      <c r="P22" s="9"/>
      <c r="Q22" s="17"/>
      <c r="R22" s="9"/>
      <c r="S22" s="17"/>
      <c r="T22" s="9"/>
      <c r="U22" s="17"/>
      <c r="V22" s="26"/>
      <c r="W22" s="17"/>
      <c r="X22" s="26"/>
      <c r="Y22" s="17"/>
      <c r="Z22" s="26"/>
      <c r="AA22" s="17"/>
      <c r="AB22" s="26"/>
    </row>
    <row r="23" spans="1:28" s="8" customFormat="1" ht="15.75" x14ac:dyDescent="0.25">
      <c r="A23" s="7" t="s">
        <v>21</v>
      </c>
      <c r="E23" s="17"/>
      <c r="F23" s="9"/>
      <c r="G23" s="17"/>
      <c r="H23" s="9"/>
      <c r="I23" s="17"/>
      <c r="J23" s="9"/>
      <c r="K23" s="17"/>
      <c r="L23" s="9"/>
      <c r="M23" s="17"/>
      <c r="N23" s="9"/>
      <c r="O23" s="17"/>
      <c r="P23" s="9"/>
      <c r="Q23" s="17"/>
      <c r="R23" s="9"/>
      <c r="S23" s="17"/>
      <c r="T23" s="9"/>
      <c r="U23" s="17"/>
      <c r="V23" s="26"/>
      <c r="W23" s="17"/>
      <c r="X23" s="26"/>
      <c r="Y23" s="17"/>
      <c r="Z23" s="26"/>
      <c r="AA23" s="17"/>
      <c r="AB23" s="26"/>
    </row>
    <row r="24" spans="1:28" s="8" customFormat="1" ht="8.25" customHeight="1" x14ac:dyDescent="0.25">
      <c r="A24" s="7"/>
      <c r="E24" s="17"/>
      <c r="F24" s="9"/>
      <c r="G24" s="17"/>
      <c r="H24" s="9"/>
      <c r="I24" s="17"/>
      <c r="J24" s="9"/>
      <c r="K24" s="17"/>
      <c r="L24" s="9"/>
      <c r="M24" s="17"/>
      <c r="N24" s="9"/>
      <c r="O24" s="17"/>
      <c r="P24" s="9"/>
      <c r="Q24" s="17"/>
      <c r="R24" s="9"/>
      <c r="S24" s="17"/>
      <c r="T24" s="9"/>
      <c r="U24" s="17"/>
      <c r="V24" s="26"/>
      <c r="W24" s="17"/>
      <c r="X24" s="26"/>
      <c r="Y24" s="17"/>
      <c r="Z24" s="26"/>
      <c r="AA24" s="17"/>
      <c r="AB24" s="26"/>
    </row>
    <row r="25" spans="1:28" s="8" customFormat="1" ht="15.75" x14ac:dyDescent="0.25">
      <c r="A25" s="7"/>
      <c r="B25" s="11" t="s">
        <v>16</v>
      </c>
      <c r="D25" s="12" t="s">
        <v>17</v>
      </c>
      <c r="E25" s="19"/>
      <c r="F25" s="18" t="s">
        <v>18</v>
      </c>
      <c r="G25" s="19"/>
      <c r="H25" s="18" t="s">
        <v>18</v>
      </c>
      <c r="I25" s="19"/>
      <c r="J25" s="18" t="s">
        <v>18</v>
      </c>
      <c r="K25" s="19"/>
      <c r="L25" s="18" t="s">
        <v>18</v>
      </c>
      <c r="M25" s="19"/>
      <c r="N25" s="18" t="s">
        <v>18</v>
      </c>
      <c r="O25" s="19"/>
      <c r="P25" s="18" t="s">
        <v>18</v>
      </c>
      <c r="Q25" s="19"/>
      <c r="R25" s="18" t="s">
        <v>18</v>
      </c>
      <c r="S25" s="19"/>
      <c r="T25" s="18" t="s">
        <v>18</v>
      </c>
      <c r="U25" s="19"/>
      <c r="V25" s="27" t="s">
        <v>18</v>
      </c>
      <c r="W25" s="19"/>
      <c r="X25" s="27" t="s">
        <v>18</v>
      </c>
      <c r="Y25" s="19"/>
      <c r="Z25" s="27" t="s">
        <v>18</v>
      </c>
      <c r="AA25" s="19"/>
      <c r="AB25" s="27" t="s">
        <v>18</v>
      </c>
    </row>
    <row r="26" spans="1:28" s="8" customFormat="1" ht="15.75" x14ac:dyDescent="0.25">
      <c r="A26" s="7"/>
      <c r="E26" s="17"/>
      <c r="F26" s="9"/>
      <c r="G26" s="17"/>
      <c r="H26" s="9"/>
      <c r="I26" s="17"/>
      <c r="J26" s="9"/>
      <c r="K26" s="17"/>
      <c r="L26" s="9"/>
      <c r="M26" s="17"/>
      <c r="N26" s="9"/>
      <c r="O26" s="17"/>
      <c r="P26" s="9"/>
      <c r="Q26" s="17"/>
      <c r="R26" s="9"/>
      <c r="S26" s="17"/>
      <c r="T26" s="9"/>
      <c r="U26" s="17"/>
      <c r="V26" s="26"/>
      <c r="W26" s="17"/>
      <c r="X26" s="26"/>
      <c r="Y26" s="17"/>
      <c r="Z26" s="26"/>
      <c r="AA26" s="17"/>
      <c r="AB26" s="26"/>
    </row>
    <row r="27" spans="1:28" s="8" customFormat="1" ht="15.75" x14ac:dyDescent="0.25">
      <c r="A27" s="7"/>
      <c r="B27" s="11" t="s">
        <v>6</v>
      </c>
      <c r="D27" s="12" t="s">
        <v>19</v>
      </c>
      <c r="E27" s="19"/>
      <c r="F27" s="18" t="s">
        <v>15</v>
      </c>
      <c r="G27" s="19"/>
      <c r="H27" s="18" t="s">
        <v>15</v>
      </c>
      <c r="I27" s="19"/>
      <c r="J27" s="18" t="s">
        <v>15</v>
      </c>
      <c r="K27" s="19"/>
      <c r="L27" s="18" t="s">
        <v>15</v>
      </c>
      <c r="M27" s="19"/>
      <c r="N27" s="18" t="s">
        <v>15</v>
      </c>
      <c r="O27" s="19"/>
      <c r="P27" s="18" t="s">
        <v>15</v>
      </c>
      <c r="Q27" s="19"/>
      <c r="R27" s="18" t="s">
        <v>15</v>
      </c>
      <c r="S27" s="19"/>
      <c r="T27" s="18" t="s">
        <v>15</v>
      </c>
      <c r="U27" s="19"/>
      <c r="V27" s="27" t="s">
        <v>15</v>
      </c>
      <c r="W27" s="19"/>
      <c r="X27" s="27" t="s">
        <v>15</v>
      </c>
      <c r="Y27" s="19"/>
      <c r="Z27" s="27" t="s">
        <v>15</v>
      </c>
      <c r="AA27" s="19"/>
      <c r="AB27" s="27" t="s">
        <v>15</v>
      </c>
    </row>
    <row r="28" spans="1:28" s="8" customFormat="1" ht="15.75" x14ac:dyDescent="0.25">
      <c r="A28" s="7"/>
      <c r="E28" s="17"/>
      <c r="F28" s="9"/>
      <c r="G28" s="17"/>
      <c r="H28" s="9"/>
      <c r="I28" s="17"/>
      <c r="J28" s="9"/>
      <c r="K28" s="17"/>
      <c r="L28" s="9"/>
      <c r="M28" s="17"/>
      <c r="N28" s="9"/>
      <c r="O28" s="17"/>
      <c r="P28" s="9"/>
      <c r="Q28" s="17"/>
      <c r="R28" s="9"/>
      <c r="S28" s="17"/>
      <c r="T28" s="9"/>
      <c r="U28" s="17"/>
      <c r="V28" s="26"/>
      <c r="W28" s="17"/>
      <c r="X28" s="26"/>
      <c r="Y28" s="17"/>
      <c r="Z28" s="26"/>
      <c r="AA28" s="17"/>
      <c r="AB28" s="26"/>
    </row>
    <row r="29" spans="1:28" s="8" customFormat="1" ht="15.75" x14ac:dyDescent="0.25">
      <c r="A29" s="7"/>
      <c r="B29" s="8" t="s">
        <v>7</v>
      </c>
      <c r="E29" s="17"/>
      <c r="F29" s="9"/>
      <c r="G29" s="17"/>
      <c r="H29" s="9"/>
      <c r="I29" s="17"/>
      <c r="J29" s="9"/>
      <c r="K29" s="17"/>
      <c r="L29" s="9"/>
      <c r="M29" s="17"/>
      <c r="N29" s="9"/>
      <c r="O29" s="17"/>
      <c r="P29" s="9"/>
      <c r="Q29" s="17"/>
      <c r="R29" s="9"/>
      <c r="S29" s="17"/>
      <c r="T29" s="9"/>
      <c r="U29" s="17"/>
      <c r="V29" s="26"/>
      <c r="W29" s="17"/>
      <c r="X29" s="26"/>
      <c r="Y29" s="17"/>
      <c r="Z29" s="26"/>
      <c r="AA29" s="17"/>
      <c r="AB29" s="26"/>
    </row>
    <row r="30" spans="1:28" s="8" customFormat="1" ht="15.75" x14ac:dyDescent="0.25">
      <c r="A30" s="7"/>
      <c r="B30" s="16" t="s">
        <v>8</v>
      </c>
      <c r="D30" s="8" t="s">
        <v>23</v>
      </c>
      <c r="E30" s="17"/>
      <c r="F30" s="9">
        <v>350</v>
      </c>
      <c r="G30" s="17"/>
      <c r="H30" s="9">
        <v>350</v>
      </c>
      <c r="I30" s="17"/>
      <c r="J30" s="9">
        <v>350</v>
      </c>
      <c r="K30" s="17"/>
      <c r="L30" s="9">
        <v>350</v>
      </c>
      <c r="M30" s="17"/>
      <c r="N30" s="9">
        <v>350</v>
      </c>
      <c r="O30" s="17"/>
      <c r="P30" s="9">
        <v>350</v>
      </c>
      <c r="Q30" s="17"/>
      <c r="R30" s="9">
        <v>350</v>
      </c>
      <c r="S30" s="17"/>
      <c r="T30" s="9">
        <v>350</v>
      </c>
      <c r="U30" s="17"/>
      <c r="V30" s="26">
        <v>350</v>
      </c>
      <c r="W30" s="17"/>
      <c r="X30" s="26">
        <v>400</v>
      </c>
      <c r="Y30" s="17"/>
      <c r="Z30" s="26">
        <v>400</v>
      </c>
      <c r="AA30" s="17"/>
      <c r="AB30" s="26">
        <v>500</v>
      </c>
    </row>
    <row r="31" spans="1:28" s="8" customFormat="1" ht="15.75" x14ac:dyDescent="0.25">
      <c r="A31" s="7"/>
      <c r="B31" s="16" t="s">
        <v>9</v>
      </c>
      <c r="D31" s="8" t="s">
        <v>23</v>
      </c>
      <c r="E31" s="17"/>
      <c r="F31" s="9">
        <v>750</v>
      </c>
      <c r="G31" s="17"/>
      <c r="H31" s="9">
        <v>750</v>
      </c>
      <c r="I31" s="17"/>
      <c r="J31" s="9">
        <v>750</v>
      </c>
      <c r="K31" s="17"/>
      <c r="L31" s="9">
        <v>750</v>
      </c>
      <c r="M31" s="17"/>
      <c r="N31" s="9">
        <v>750</v>
      </c>
      <c r="O31" s="17"/>
      <c r="P31" s="9">
        <v>800</v>
      </c>
      <c r="Q31" s="17"/>
      <c r="R31" s="9">
        <v>800</v>
      </c>
      <c r="S31" s="17"/>
      <c r="T31" s="9">
        <v>800</v>
      </c>
      <c r="U31" s="17"/>
      <c r="V31" s="26">
        <v>800</v>
      </c>
      <c r="W31" s="17"/>
      <c r="X31" s="26">
        <v>900</v>
      </c>
      <c r="Y31" s="17"/>
      <c r="Z31" s="26">
        <v>900</v>
      </c>
      <c r="AA31" s="17"/>
      <c r="AB31" s="26">
        <v>1000</v>
      </c>
    </row>
    <row r="32" spans="1:28" s="8" customFormat="1" ht="15.75" x14ac:dyDescent="0.25">
      <c r="A32" s="7"/>
      <c r="B32" s="16" t="s">
        <v>37</v>
      </c>
      <c r="D32" s="8" t="s">
        <v>23</v>
      </c>
      <c r="E32" s="17"/>
      <c r="F32" s="9"/>
      <c r="G32" s="17"/>
      <c r="H32" s="9"/>
      <c r="I32" s="17"/>
      <c r="J32" s="9"/>
      <c r="K32" s="17"/>
      <c r="L32" s="9"/>
      <c r="M32" s="17"/>
      <c r="N32" s="9"/>
      <c r="O32" s="17"/>
      <c r="P32" s="9">
        <v>1000</v>
      </c>
      <c r="Q32" s="17"/>
      <c r="R32" s="9">
        <v>1000</v>
      </c>
      <c r="S32" s="17"/>
      <c r="T32" s="9">
        <v>1000</v>
      </c>
      <c r="U32" s="17"/>
      <c r="V32" s="26">
        <v>1000</v>
      </c>
      <c r="W32" s="17"/>
      <c r="X32" s="26">
        <v>1200</v>
      </c>
      <c r="Y32" s="17"/>
      <c r="Z32" s="26">
        <v>1200</v>
      </c>
      <c r="AA32" s="17"/>
      <c r="AB32" s="26">
        <v>1500</v>
      </c>
    </row>
    <row r="33" spans="1:28" s="8" customFormat="1" ht="15.75" x14ac:dyDescent="0.25">
      <c r="A33" s="7"/>
      <c r="B33" s="14"/>
      <c r="E33" s="17"/>
      <c r="F33" s="9"/>
      <c r="G33" s="17"/>
      <c r="H33" s="9"/>
      <c r="I33" s="17"/>
      <c r="J33" s="9"/>
      <c r="K33" s="17"/>
      <c r="L33" s="9"/>
      <c r="M33" s="17"/>
      <c r="N33" s="9"/>
      <c r="O33" s="17"/>
      <c r="P33" s="9"/>
      <c r="Q33" s="17"/>
      <c r="R33" s="9"/>
      <c r="S33" s="17"/>
      <c r="T33" s="9"/>
      <c r="U33" s="17"/>
      <c r="V33" s="26"/>
      <c r="W33" s="17"/>
      <c r="X33" s="26"/>
      <c r="Y33" s="17"/>
      <c r="Z33" s="26"/>
      <c r="AA33" s="17"/>
      <c r="AB33" s="26"/>
    </row>
    <row r="34" spans="1:28" s="8" customFormat="1" ht="15.75" x14ac:dyDescent="0.25">
      <c r="A34" s="7" t="s">
        <v>3</v>
      </c>
      <c r="E34" s="17"/>
      <c r="F34" s="9"/>
      <c r="G34" s="17"/>
      <c r="H34" s="9"/>
      <c r="I34" s="17"/>
      <c r="J34" s="9"/>
      <c r="K34" s="17"/>
      <c r="L34" s="9"/>
      <c r="M34" s="17"/>
      <c r="N34" s="9"/>
      <c r="O34" s="17"/>
      <c r="P34" s="9"/>
      <c r="Q34" s="17"/>
      <c r="R34" s="9"/>
      <c r="S34" s="17"/>
      <c r="T34" s="9"/>
      <c r="U34" s="17"/>
      <c r="V34" s="26"/>
      <c r="W34" s="17"/>
      <c r="X34" s="26"/>
      <c r="Y34" s="17"/>
      <c r="Z34" s="26"/>
      <c r="AA34" s="17"/>
      <c r="AB34" s="26"/>
    </row>
    <row r="35" spans="1:28" s="8" customFormat="1" ht="15.75" x14ac:dyDescent="0.25">
      <c r="A35" s="7"/>
      <c r="B35" s="8" t="s">
        <v>2</v>
      </c>
      <c r="D35" s="8" t="s">
        <v>5</v>
      </c>
      <c r="E35" s="17"/>
      <c r="F35" s="20">
        <v>0.12</v>
      </c>
      <c r="G35" s="17"/>
      <c r="H35" s="20">
        <v>0.12</v>
      </c>
      <c r="I35" s="17"/>
      <c r="J35" s="20">
        <v>0.12</v>
      </c>
      <c r="K35" s="17"/>
      <c r="L35" s="20">
        <v>0.12</v>
      </c>
      <c r="M35" s="17"/>
      <c r="N35" s="20">
        <v>0.12</v>
      </c>
      <c r="O35" s="17"/>
      <c r="P35" s="20">
        <v>0.12</v>
      </c>
      <c r="Q35" s="17"/>
      <c r="R35" s="20">
        <v>0.12</v>
      </c>
      <c r="S35" s="17"/>
      <c r="T35" s="20">
        <v>0.12</v>
      </c>
      <c r="U35" s="17"/>
      <c r="V35" s="28">
        <v>0.12</v>
      </c>
      <c r="W35" s="17"/>
      <c r="X35" s="28">
        <v>0.12</v>
      </c>
      <c r="Y35" s="17"/>
      <c r="Z35" s="28">
        <v>0.12</v>
      </c>
      <c r="AA35" s="17"/>
      <c r="AB35" s="28">
        <v>0.12</v>
      </c>
    </row>
    <row r="36" spans="1:28" s="8" customFormat="1" ht="15.75" x14ac:dyDescent="0.25">
      <c r="A36" s="7"/>
      <c r="E36" s="17"/>
      <c r="F36" s="9"/>
      <c r="G36" s="17"/>
      <c r="H36" s="9"/>
      <c r="I36" s="17"/>
      <c r="J36" s="9"/>
      <c r="K36" s="17"/>
      <c r="L36" s="9"/>
      <c r="M36" s="17"/>
      <c r="N36" s="9"/>
      <c r="O36" s="17"/>
      <c r="P36" s="9"/>
      <c r="Q36" s="17"/>
      <c r="R36" s="9"/>
      <c r="S36" s="17"/>
      <c r="T36" s="9"/>
      <c r="U36" s="17"/>
      <c r="V36" s="26"/>
      <c r="W36" s="17"/>
      <c r="X36" s="26"/>
      <c r="Y36" s="17"/>
      <c r="Z36" s="26"/>
      <c r="AA36" s="17"/>
      <c r="AB36" s="26"/>
    </row>
    <row r="37" spans="1:28" s="8" customFormat="1" ht="15.75" x14ac:dyDescent="0.25">
      <c r="A37" s="7"/>
      <c r="B37" s="8" t="s">
        <v>25</v>
      </c>
      <c r="D37" s="8" t="s">
        <v>24</v>
      </c>
      <c r="E37" s="17"/>
      <c r="F37" s="9">
        <v>50</v>
      </c>
      <c r="G37" s="17"/>
      <c r="H37" s="9">
        <v>50</v>
      </c>
      <c r="I37" s="17"/>
      <c r="J37" s="9">
        <v>50</v>
      </c>
      <c r="K37" s="17"/>
      <c r="L37" s="9">
        <v>50</v>
      </c>
      <c r="M37" s="17"/>
      <c r="N37" s="9">
        <v>50</v>
      </c>
      <c r="O37" s="17"/>
      <c r="P37" s="9">
        <v>50</v>
      </c>
      <c r="Q37" s="17"/>
      <c r="R37" s="9">
        <v>50</v>
      </c>
      <c r="S37" s="17"/>
      <c r="T37" s="9">
        <v>50</v>
      </c>
      <c r="U37" s="17"/>
      <c r="V37" s="26">
        <v>50</v>
      </c>
      <c r="W37" s="17"/>
      <c r="X37" s="26">
        <v>50</v>
      </c>
      <c r="Y37" s="17"/>
      <c r="Z37" s="26">
        <v>50</v>
      </c>
      <c r="AA37" s="17"/>
      <c r="AB37" s="26">
        <v>50</v>
      </c>
    </row>
    <row r="38" spans="1:28" s="8" customFormat="1" ht="15.75" x14ac:dyDescent="0.25">
      <c r="A38" s="7"/>
      <c r="E38" s="17"/>
      <c r="F38" s="9"/>
      <c r="G38" s="17"/>
      <c r="H38" s="9"/>
      <c r="I38" s="17"/>
      <c r="J38" s="9"/>
      <c r="K38" s="17"/>
      <c r="L38" s="9"/>
      <c r="M38" s="17"/>
      <c r="N38" s="9"/>
      <c r="O38" s="17"/>
      <c r="P38" s="9"/>
      <c r="Q38" s="17"/>
      <c r="R38" s="9"/>
      <c r="S38" s="17"/>
      <c r="T38" s="9"/>
      <c r="U38" s="17"/>
      <c r="V38" s="26"/>
      <c r="W38" s="17"/>
      <c r="X38" s="26"/>
      <c r="Y38" s="17"/>
      <c r="Z38" s="26"/>
      <c r="AA38" s="17"/>
      <c r="AB38" s="26"/>
    </row>
    <row r="39" spans="1:28" s="8" customFormat="1" ht="15.75" x14ac:dyDescent="0.25">
      <c r="A39" s="7"/>
      <c r="B39" s="13" t="s">
        <v>0</v>
      </c>
      <c r="C39" s="15"/>
      <c r="D39" s="8" t="s">
        <v>24</v>
      </c>
      <c r="E39" s="22"/>
      <c r="F39" s="21">
        <v>750</v>
      </c>
      <c r="G39" s="22"/>
      <c r="H39" s="21">
        <v>750</v>
      </c>
      <c r="I39" s="22"/>
      <c r="J39" s="21">
        <v>750</v>
      </c>
      <c r="K39" s="22"/>
      <c r="L39" s="21">
        <v>750</v>
      </c>
      <c r="M39" s="22"/>
      <c r="N39" s="21">
        <v>750</v>
      </c>
      <c r="O39" s="22"/>
      <c r="P39" s="21">
        <v>750</v>
      </c>
      <c r="Q39" s="22"/>
      <c r="R39" s="21">
        <v>750</v>
      </c>
      <c r="S39" s="22"/>
      <c r="T39" s="21">
        <v>750</v>
      </c>
      <c r="U39" s="22"/>
      <c r="V39" s="29">
        <v>750</v>
      </c>
      <c r="W39" s="22"/>
      <c r="X39" s="29">
        <v>750</v>
      </c>
      <c r="Y39" s="22"/>
      <c r="Z39" s="29">
        <v>750</v>
      </c>
      <c r="AA39" s="22"/>
      <c r="AB39" s="29">
        <v>750</v>
      </c>
    </row>
    <row r="40" spans="1:28" x14ac:dyDescent="0.2">
      <c r="B40" s="5"/>
      <c r="C40" s="5"/>
      <c r="D40" s="5"/>
      <c r="E40" s="5"/>
      <c r="G40" s="5"/>
      <c r="I40" s="5"/>
      <c r="K40" s="5"/>
      <c r="M40" s="5"/>
      <c r="O40" s="5"/>
      <c r="Q40" s="5"/>
      <c r="S40" s="5"/>
      <c r="U40" s="5"/>
      <c r="W40" s="5"/>
      <c r="Y40" s="5"/>
      <c r="AA40" s="5"/>
    </row>
    <row r="41" spans="1:28" x14ac:dyDescent="0.2">
      <c r="F41" s="6"/>
      <c r="H41" s="6"/>
      <c r="J41" s="6"/>
      <c r="L41" s="6"/>
      <c r="N41" s="6"/>
      <c r="P41" s="6"/>
      <c r="R41" s="6"/>
      <c r="T41" s="6"/>
      <c r="V41" s="6"/>
      <c r="X41" s="6"/>
      <c r="Z41" s="6"/>
      <c r="AB41" s="6"/>
    </row>
    <row r="42" spans="1:28" x14ac:dyDescent="0.2">
      <c r="F42" s="6"/>
      <c r="H42" s="6"/>
      <c r="J42" s="6"/>
      <c r="L42" s="6"/>
      <c r="N42" s="6"/>
      <c r="P42" s="6"/>
      <c r="R42" s="6"/>
      <c r="T42" s="6"/>
      <c r="V42" s="6"/>
      <c r="X42" s="6"/>
      <c r="Z42" s="6"/>
      <c r="AB42" s="6"/>
    </row>
  </sheetData>
  <phoneticPr fontId="2" type="noConversion"/>
  <pageMargins left="0.25" right="0.25" top="0.75" bottom="0.75" header="0.3" footer="0.3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Fee Schedule</vt:lpstr>
      <vt:lpstr>'Fee Schedule'!Print_Area</vt:lpstr>
    </vt:vector>
  </TitlesOfParts>
  <Company>Clifton Gunderson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admsvat8478</dc:creator>
  <cp:lastModifiedBy>Erin McCauley</cp:lastModifiedBy>
  <cp:lastPrinted>2025-10-10T14:53:42Z</cp:lastPrinted>
  <dcterms:created xsi:type="dcterms:W3CDTF">2006-12-15T02:22:33Z</dcterms:created>
  <dcterms:modified xsi:type="dcterms:W3CDTF">2025-12-24T17:12:15Z</dcterms:modified>
</cp:coreProperties>
</file>